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rants\Internal Resources\Templates\Budget\"/>
    </mc:Choice>
  </mc:AlternateContent>
  <bookViews>
    <workbookView xWindow="0" yWindow="0" windowWidth="28800" windowHeight="12450"/>
  </bookViews>
  <sheets>
    <sheet name="FY18-FY19" sheetId="1" r:id="rId1"/>
  </sheets>
  <definedNames>
    <definedName name="_xlnm.Print_Area" localSheetId="0">'FY18-FY19'!$A$1:$H$46</definedName>
  </definedNames>
  <calcPr calcId="162913" concurrentCalc="0"/>
</workbook>
</file>

<file path=xl/calcChain.xml><?xml version="1.0" encoding="utf-8"?>
<calcChain xmlns="http://schemas.openxmlformats.org/spreadsheetml/2006/main">
  <c r="AA12" i="1" l="1"/>
  <c r="Y13" i="1"/>
  <c r="Y14" i="1"/>
  <c r="Y15" i="1"/>
  <c r="Y16" i="1"/>
  <c r="Y17" i="1"/>
  <c r="Y18" i="1"/>
  <c r="Y19" i="1"/>
  <c r="Y20" i="1"/>
  <c r="Y21" i="1"/>
  <c r="Y22" i="1"/>
  <c r="Y23" i="1"/>
  <c r="Y12" i="1"/>
  <c r="Q13" i="1"/>
  <c r="Q14" i="1"/>
  <c r="Q15" i="1"/>
  <c r="Q16" i="1"/>
  <c r="Q17" i="1"/>
  <c r="Q18" i="1"/>
  <c r="Q19" i="1"/>
  <c r="Q20" i="1"/>
  <c r="Q21" i="1"/>
  <c r="Q22" i="1"/>
  <c r="Q23" i="1"/>
  <c r="Q12" i="1"/>
  <c r="I13" i="1"/>
  <c r="I14" i="1"/>
  <c r="I15" i="1"/>
  <c r="I16" i="1"/>
  <c r="I17" i="1"/>
  <c r="I18" i="1"/>
  <c r="I19" i="1"/>
  <c r="I20" i="1"/>
  <c r="I21" i="1"/>
  <c r="I22" i="1"/>
  <c r="I23" i="1"/>
  <c r="I12" i="1"/>
  <c r="C12" i="1"/>
  <c r="B37" i="1"/>
  <c r="C13" i="1"/>
  <c r="C14" i="1"/>
  <c r="C15" i="1"/>
  <c r="C16" i="1"/>
  <c r="C17" i="1"/>
  <c r="C18" i="1"/>
  <c r="C19" i="1"/>
  <c r="C20" i="1"/>
  <c r="C21" i="1"/>
  <c r="C22" i="1"/>
  <c r="C23" i="1"/>
  <c r="B38" i="1"/>
  <c r="B40" i="1"/>
  <c r="B41" i="1"/>
  <c r="B42" i="1"/>
  <c r="B43" i="1"/>
  <c r="I24" i="1"/>
  <c r="C37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C38" i="1"/>
  <c r="C40" i="1"/>
  <c r="C41" i="1"/>
  <c r="C42" i="1"/>
  <c r="C43" i="1"/>
  <c r="Q24" i="1"/>
  <c r="D37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D38" i="1"/>
  <c r="D40" i="1"/>
  <c r="D41" i="1"/>
  <c r="D42" i="1"/>
  <c r="D43" i="1"/>
  <c r="Y24" i="1"/>
  <c r="E37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E38" i="1"/>
  <c r="AA24" i="1"/>
  <c r="E39" i="1"/>
  <c r="E40" i="1"/>
  <c r="E41" i="1"/>
  <c r="E42" i="1"/>
  <c r="E43" i="1"/>
  <c r="B45" i="1"/>
  <c r="D39" i="1"/>
  <c r="C39" i="1"/>
  <c r="E12" i="1"/>
  <c r="E13" i="1"/>
  <c r="E14" i="1"/>
  <c r="E15" i="1"/>
  <c r="E16" i="1"/>
  <c r="E17" i="1"/>
  <c r="E18" i="1"/>
  <c r="E19" i="1"/>
  <c r="E20" i="1"/>
  <c r="E21" i="1"/>
  <c r="E22" i="1"/>
  <c r="E23" i="1"/>
  <c r="L12" i="1"/>
  <c r="L13" i="1"/>
  <c r="L14" i="1"/>
  <c r="L15" i="1"/>
  <c r="L16" i="1"/>
  <c r="L17" i="1"/>
  <c r="L18" i="1"/>
  <c r="L19" i="1"/>
  <c r="L20" i="1"/>
  <c r="L21" i="1"/>
  <c r="L22" i="1"/>
  <c r="L23" i="1"/>
  <c r="T12" i="1"/>
  <c r="T13" i="1"/>
  <c r="T14" i="1"/>
  <c r="T15" i="1"/>
  <c r="T16" i="1"/>
  <c r="T17" i="1"/>
  <c r="T18" i="1"/>
  <c r="T19" i="1"/>
  <c r="T20" i="1"/>
  <c r="T21" i="1"/>
  <c r="T22" i="1"/>
  <c r="T23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E34" i="1"/>
  <c r="D34" i="1"/>
  <c r="C34" i="1"/>
  <c r="B34" i="1"/>
  <c r="S13" i="1"/>
  <c r="S14" i="1"/>
  <c r="S15" i="1"/>
  <c r="S16" i="1"/>
  <c r="S17" i="1"/>
  <c r="S18" i="1"/>
  <c r="S19" i="1"/>
  <c r="S20" i="1"/>
  <c r="S21" i="1"/>
  <c r="S22" i="1"/>
  <c r="S23" i="1"/>
  <c r="S12" i="1"/>
  <c r="K13" i="1"/>
  <c r="K14" i="1"/>
  <c r="K15" i="1"/>
  <c r="K16" i="1"/>
  <c r="K17" i="1"/>
  <c r="K18" i="1"/>
  <c r="K19" i="1"/>
  <c r="K20" i="1"/>
  <c r="K21" i="1"/>
  <c r="K22" i="1"/>
  <c r="K23" i="1"/>
  <c r="K12" i="1"/>
  <c r="K24" i="1"/>
  <c r="S24" i="1"/>
  <c r="T24" i="1"/>
  <c r="AB24" i="1"/>
  <c r="L24" i="1"/>
  <c r="B39" i="1"/>
  <c r="B24" i="1"/>
  <c r="D24" i="1"/>
  <c r="C24" i="1"/>
  <c r="E24" i="1"/>
</calcChain>
</file>

<file path=xl/sharedStrings.xml><?xml version="1.0" encoding="utf-8"?>
<sst xmlns="http://schemas.openxmlformats.org/spreadsheetml/2006/main" count="54" uniqueCount="39">
  <si>
    <t>PI Name</t>
  </si>
  <si>
    <t>Co-PI Name</t>
  </si>
  <si>
    <t>Support #</t>
  </si>
  <si>
    <t>GT Account #</t>
  </si>
  <si>
    <t>Emory #</t>
  </si>
  <si>
    <t>START DATE</t>
  </si>
  <si>
    <t>END DATE</t>
  </si>
  <si>
    <t>EXP PERIOD</t>
  </si>
  <si>
    <t>FRINGE</t>
  </si>
  <si>
    <t>TUITION R.</t>
  </si>
  <si>
    <t>TOTAL</t>
  </si>
  <si>
    <t>Salary:</t>
  </si>
  <si>
    <t>Fringe:</t>
  </si>
  <si>
    <t>Tuition Remission:</t>
  </si>
  <si>
    <t>TOTAL SUBCONTRACT COSTS:</t>
  </si>
  <si>
    <t>SALARY PER MO</t>
  </si>
  <si>
    <t>SALARY DETAILS</t>
  </si>
  <si>
    <t>Comments:</t>
  </si>
  <si>
    <t>Period 1 TOTAL</t>
  </si>
  <si>
    <t>Period 2 TOTAL</t>
  </si>
  <si>
    <t>SALARY TOTALS (Per Category):</t>
  </si>
  <si>
    <t>SUBCONTRACT BUDGET</t>
  </si>
  <si>
    <t xml:space="preserve"> Student Name</t>
  </si>
  <si>
    <t>STUDENT SUPPORT SUBCONTRACT</t>
  </si>
  <si>
    <t>Year 1</t>
  </si>
  <si>
    <t>Year 2</t>
  </si>
  <si>
    <t>TOTAL FOR ALL YEARS:</t>
  </si>
  <si>
    <t xml:space="preserve">updated with new GRA fringe rates and tuition escalation of 5% </t>
  </si>
  <si>
    <t>MTDC</t>
  </si>
  <si>
    <t>Total:</t>
  </si>
  <si>
    <t>Indirects (26%):</t>
  </si>
  <si>
    <t xml:space="preserve">YEAR ONE:           </t>
  </si>
  <si>
    <t xml:space="preserve">YEAR THREE:   </t>
  </si>
  <si>
    <t xml:space="preserve">YEAR FOUR:   </t>
  </si>
  <si>
    <t>Period 4 TOTAL</t>
  </si>
  <si>
    <t>Period 3 TOTAL</t>
  </si>
  <si>
    <t>Year3</t>
  </si>
  <si>
    <t>Year 4</t>
  </si>
  <si>
    <t xml:space="preserve">YEAR TWO: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</si>
</sst>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16" fillId="0" borderId="0" xfId="0" applyFont="1" applyAlignment="1">
      <alignment horizontal="right"/>
    </xf>
    <xf numFmtId="3" fontId="0" fillId="0" borderId="0" xfId="0" applyNumberFormat="1"/>
    <xf numFmtId="0" fontId="0" fillId="0" borderId="0" xfId="0" applyFill="1"/>
    <xf numFmtId="49" fontId="0" fillId="0" borderId="0" xfId="0" applyNumberFormat="1"/>
    <xf numFmtId="0" fontId="16" fillId="0" borderId="0" xfId="0" applyFont="1"/>
    <xf numFmtId="0" fontId="18" fillId="0" borderId="0" xfId="0" applyFont="1"/>
    <xf numFmtId="14" fontId="18" fillId="0" borderId="0" xfId="0" applyNumberFormat="1" applyFont="1"/>
    <xf numFmtId="1" fontId="0" fillId="0" borderId="0" xfId="0" applyNumberFormat="1"/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0" fontId="20" fillId="0" borderId="0" xfId="0" applyFont="1"/>
    <xf numFmtId="0" fontId="21" fillId="0" borderId="0" xfId="0" applyFont="1" applyAlignment="1">
      <alignment horizontal="right"/>
    </xf>
    <xf numFmtId="0" fontId="0" fillId="33" borderId="0" xfId="0" applyFill="1"/>
    <xf numFmtId="0" fontId="19" fillId="0" borderId="0" xfId="0" applyFont="1" applyAlignment="1">
      <alignment horizontal="right"/>
    </xf>
    <xf numFmtId="49" fontId="18" fillId="0" borderId="0" xfId="0" applyNumberFormat="1" applyFont="1" applyAlignment="1">
      <alignment horizontal="center"/>
    </xf>
    <xf numFmtId="43" fontId="0" fillId="0" borderId="0" xfId="42" applyFont="1"/>
    <xf numFmtId="43" fontId="0" fillId="0" borderId="0" xfId="42" applyFont="1" applyAlignment="1">
      <alignment horizontal="center" wrapText="1"/>
    </xf>
    <xf numFmtId="43" fontId="0" fillId="0" borderId="10" xfId="42" applyFont="1" applyBorder="1"/>
    <xf numFmtId="43" fontId="0" fillId="0" borderId="0" xfId="42" applyFont="1" applyBorder="1"/>
    <xf numFmtId="49" fontId="18" fillId="0" borderId="0" xfId="0" applyNumberFormat="1" applyFont="1" applyAlignment="1">
      <alignment horizontal="center"/>
    </xf>
    <xf numFmtId="4" fontId="0" fillId="0" borderId="10" xfId="0" applyNumberFormat="1" applyBorder="1"/>
    <xf numFmtId="43" fontId="0" fillId="0" borderId="0" xfId="0" applyNumberFormat="1"/>
    <xf numFmtId="43" fontId="16" fillId="0" borderId="0" xfId="42" applyFont="1"/>
    <xf numFmtId="14" fontId="22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workbookViewId="0">
      <selection activeCell="B34" sqref="B34"/>
    </sheetView>
  </sheetViews>
  <sheetFormatPr defaultRowHeight="15" x14ac:dyDescent="0.25"/>
  <cols>
    <col min="1" max="1" width="30" customWidth="1"/>
    <col min="2" max="2" width="15" customWidth="1"/>
    <col min="3" max="3" width="11.5703125" customWidth="1"/>
    <col min="4" max="4" width="10.42578125" bestFit="1" customWidth="1"/>
    <col min="5" max="5" width="15.28515625" customWidth="1"/>
    <col min="8" max="8" width="23" bestFit="1" customWidth="1"/>
    <col min="9" max="9" width="15" bestFit="1" customWidth="1"/>
    <col min="11" max="11" width="10.42578125" bestFit="1" customWidth="1"/>
    <col min="12" max="12" width="10.5703125" bestFit="1" customWidth="1"/>
    <col min="16" max="16" width="15.140625" bestFit="1" customWidth="1"/>
    <col min="17" max="17" width="15" bestFit="1" customWidth="1"/>
    <col min="19" max="19" width="10.42578125" bestFit="1" customWidth="1"/>
    <col min="20" max="20" width="10.5703125" bestFit="1" customWidth="1"/>
    <col min="24" max="24" width="14.28515625" bestFit="1" customWidth="1"/>
    <col min="25" max="25" width="15" bestFit="1" customWidth="1"/>
    <col min="27" max="27" width="10.42578125" bestFit="1" customWidth="1"/>
    <col min="28" max="28" width="10.5703125" bestFit="1" customWidth="1"/>
  </cols>
  <sheetData>
    <row r="1" spans="1:28" ht="15.75" x14ac:dyDescent="0.25">
      <c r="A1" s="7" t="s">
        <v>23</v>
      </c>
    </row>
    <row r="2" spans="1:28" x14ac:dyDescent="0.25">
      <c r="A2" s="6" t="s">
        <v>0</v>
      </c>
      <c r="B2" s="6" t="s">
        <v>1</v>
      </c>
      <c r="C2" s="6" t="s">
        <v>2</v>
      </c>
    </row>
    <row r="3" spans="1:28" x14ac:dyDescent="0.25">
      <c r="C3" s="10">
        <v>1</v>
      </c>
    </row>
    <row r="4" spans="1:28" ht="8.25" customHeight="1" x14ac:dyDescent="0.25"/>
    <row r="5" spans="1:28" x14ac:dyDescent="0.25">
      <c r="A5" s="6" t="s">
        <v>22</v>
      </c>
      <c r="B5" s="6" t="s">
        <v>3</v>
      </c>
      <c r="C5" s="6" t="s">
        <v>4</v>
      </c>
    </row>
    <row r="7" spans="1:28" ht="5.25" customHeight="1" x14ac:dyDescent="0.25"/>
    <row r="8" spans="1:28" ht="15.75" x14ac:dyDescent="0.25">
      <c r="A8" s="11" t="s">
        <v>5</v>
      </c>
      <c r="B8" s="11" t="s">
        <v>6</v>
      </c>
    </row>
    <row r="9" spans="1:28" ht="15.75" x14ac:dyDescent="0.25">
      <c r="A9" s="8" t="s">
        <v>31</v>
      </c>
      <c r="B9" s="8"/>
      <c r="H9" s="8" t="s">
        <v>38</v>
      </c>
      <c r="I9" s="8"/>
      <c r="P9" s="8" t="s">
        <v>32</v>
      </c>
      <c r="Q9" s="8"/>
      <c r="X9" s="8" t="s">
        <v>33</v>
      </c>
      <c r="Y9" s="8"/>
    </row>
    <row r="10" spans="1:28" x14ac:dyDescent="0.25">
      <c r="A10" s="25" t="s">
        <v>16</v>
      </c>
      <c r="B10" s="25"/>
      <c r="C10" s="25"/>
      <c r="D10" s="25"/>
      <c r="E10" s="25"/>
    </row>
    <row r="11" spans="1:28" x14ac:dyDescent="0.25">
      <c r="A11" t="s">
        <v>7</v>
      </c>
      <c r="B11" t="s">
        <v>15</v>
      </c>
      <c r="C11" t="s">
        <v>8</v>
      </c>
      <c r="D11" t="s">
        <v>9</v>
      </c>
      <c r="E11" t="s">
        <v>10</v>
      </c>
      <c r="H11" t="s">
        <v>7</v>
      </c>
      <c r="I11" t="s">
        <v>15</v>
      </c>
      <c r="J11" t="s">
        <v>8</v>
      </c>
      <c r="K11" t="s">
        <v>9</v>
      </c>
      <c r="L11" t="s">
        <v>10</v>
      </c>
      <c r="P11" t="s">
        <v>7</v>
      </c>
      <c r="Q11" t="s">
        <v>15</v>
      </c>
      <c r="R11" t="s">
        <v>8</v>
      </c>
      <c r="S11" t="s">
        <v>9</v>
      </c>
      <c r="T11" t="s">
        <v>10</v>
      </c>
      <c r="X11" t="s">
        <v>7</v>
      </c>
      <c r="Y11" t="s">
        <v>15</v>
      </c>
      <c r="Z11" t="s">
        <v>8</v>
      </c>
      <c r="AA11" t="s">
        <v>9</v>
      </c>
      <c r="AB11" t="s">
        <v>10</v>
      </c>
    </row>
    <row r="12" spans="1:28" x14ac:dyDescent="0.25">
      <c r="B12" s="1">
        <v>2583.3330000000001</v>
      </c>
      <c r="C12" s="17">
        <f>B12*0.065</f>
        <v>167.91664500000002</v>
      </c>
      <c r="D12" s="17">
        <v>1526</v>
      </c>
      <c r="E12" s="17">
        <f t="shared" ref="E12:E23" si="0">SUM(B12:D12)</f>
        <v>4277.2496449999999</v>
      </c>
      <c r="I12" s="1">
        <f>B12*1.03</f>
        <v>2660.8329900000003</v>
      </c>
      <c r="J12" s="17">
        <f>I12*0.065</f>
        <v>172.95414435000004</v>
      </c>
      <c r="K12" s="17">
        <f>1526*1.05</f>
        <v>1602.3</v>
      </c>
      <c r="L12" s="17">
        <f>SUM(I12:K12)</f>
        <v>4436.0871343500003</v>
      </c>
      <c r="Q12" s="1">
        <f>I12*1.03</f>
        <v>2740.6579797000004</v>
      </c>
      <c r="R12" s="17">
        <f>Q12*0.065</f>
        <v>178.14276868050004</v>
      </c>
      <c r="S12" s="17">
        <f>1602.3*1.05</f>
        <v>1682.415</v>
      </c>
      <c r="T12" s="17">
        <f t="shared" ref="T12:T23" si="1">SUM(Q12:S12)</f>
        <v>4601.2157483805004</v>
      </c>
      <c r="Y12" s="1">
        <f>Q12*1.03</f>
        <v>2822.8777190910005</v>
      </c>
      <c r="Z12" s="17">
        <f>Y12*0.065</f>
        <v>183.48705174091504</v>
      </c>
      <c r="AA12" s="17">
        <f>S12*1.05</f>
        <v>1766.53575</v>
      </c>
      <c r="AB12" s="17">
        <f t="shared" ref="AB12:AB23" si="2">SUM(Y12:AA12)</f>
        <v>4772.9005208319159</v>
      </c>
    </row>
    <row r="13" spans="1:28" x14ac:dyDescent="0.25">
      <c r="B13" s="1">
        <v>2583.3330000000001</v>
      </c>
      <c r="C13" s="17">
        <f>B13*6.5%</f>
        <v>167.91664500000002</v>
      </c>
      <c r="D13" s="17">
        <v>1526</v>
      </c>
      <c r="E13" s="17">
        <f t="shared" si="0"/>
        <v>4277.2496449999999</v>
      </c>
      <c r="I13" s="1">
        <f t="shared" ref="I13:I23" si="3">B13*1.03</f>
        <v>2660.8329900000003</v>
      </c>
      <c r="J13" s="17">
        <f>I13*6.5%</f>
        <v>172.95414435000004</v>
      </c>
      <c r="K13" s="17">
        <f t="shared" ref="K13:K23" si="4">1526*1.05</f>
        <v>1602.3</v>
      </c>
      <c r="L13" s="17">
        <f t="shared" ref="L13:L23" si="5">SUM(I13:K13)</f>
        <v>4436.0871343500003</v>
      </c>
      <c r="Q13" s="1">
        <f t="shared" ref="Q13:Q23" si="6">I13*1.03</f>
        <v>2740.6579797000004</v>
      </c>
      <c r="R13" s="17">
        <f>Q13*6.5%</f>
        <v>178.14276868050004</v>
      </c>
      <c r="S13" s="17">
        <f t="shared" ref="S13:S23" si="7">1602.3*1.05</f>
        <v>1682.415</v>
      </c>
      <c r="T13" s="17">
        <f t="shared" si="1"/>
        <v>4601.2157483805004</v>
      </c>
      <c r="Y13" s="1">
        <f t="shared" ref="Y13:Y23" si="8">Q13*1.03</f>
        <v>2822.8777190910005</v>
      </c>
      <c r="Z13" s="17">
        <f>Y13*6.5%</f>
        <v>183.48705174091504</v>
      </c>
      <c r="AA13" s="17">
        <v>1767</v>
      </c>
      <c r="AB13" s="17">
        <f t="shared" si="2"/>
        <v>4773.3647708319149</v>
      </c>
    </row>
    <row r="14" spans="1:28" x14ac:dyDescent="0.25">
      <c r="B14" s="1">
        <v>2583.3330000000001</v>
      </c>
      <c r="C14" s="17">
        <f t="shared" ref="C14:C23" si="9">B14*6.5%</f>
        <v>167.91664500000002</v>
      </c>
      <c r="D14" s="17">
        <v>1526</v>
      </c>
      <c r="E14" s="17">
        <f t="shared" si="0"/>
        <v>4277.2496449999999</v>
      </c>
      <c r="I14" s="1">
        <f t="shared" si="3"/>
        <v>2660.8329900000003</v>
      </c>
      <c r="J14" s="17">
        <f t="shared" ref="J14:J23" si="10">I14*6.5%</f>
        <v>172.95414435000004</v>
      </c>
      <c r="K14" s="17">
        <f t="shared" si="4"/>
        <v>1602.3</v>
      </c>
      <c r="L14" s="17">
        <f t="shared" si="5"/>
        <v>4436.0871343500003</v>
      </c>
      <c r="Q14" s="1">
        <f t="shared" si="6"/>
        <v>2740.6579797000004</v>
      </c>
      <c r="R14" s="17">
        <f t="shared" ref="R14:R23" si="11">Q14*6.5%</f>
        <v>178.14276868050004</v>
      </c>
      <c r="S14" s="17">
        <f t="shared" si="7"/>
        <v>1682.415</v>
      </c>
      <c r="T14" s="17">
        <f t="shared" si="1"/>
        <v>4601.2157483805004</v>
      </c>
      <c r="Y14" s="1">
        <f t="shared" si="8"/>
        <v>2822.8777190910005</v>
      </c>
      <c r="Z14" s="17">
        <f t="shared" ref="Z14:Z23" si="12">Y14*6.5%</f>
        <v>183.48705174091504</v>
      </c>
      <c r="AA14" s="17">
        <v>1767</v>
      </c>
      <c r="AB14" s="17">
        <f t="shared" si="2"/>
        <v>4773.3647708319149</v>
      </c>
    </row>
    <row r="15" spans="1:28" x14ac:dyDescent="0.25">
      <c r="B15" s="1">
        <v>2583.3330000000001</v>
      </c>
      <c r="C15" s="17">
        <f t="shared" si="9"/>
        <v>167.91664500000002</v>
      </c>
      <c r="D15" s="17">
        <v>1526</v>
      </c>
      <c r="E15" s="17">
        <f t="shared" si="0"/>
        <v>4277.2496449999999</v>
      </c>
      <c r="I15" s="1">
        <f t="shared" si="3"/>
        <v>2660.8329900000003</v>
      </c>
      <c r="J15" s="17">
        <f t="shared" si="10"/>
        <v>172.95414435000004</v>
      </c>
      <c r="K15" s="17">
        <f t="shared" si="4"/>
        <v>1602.3</v>
      </c>
      <c r="L15" s="17">
        <f t="shared" si="5"/>
        <v>4436.0871343500003</v>
      </c>
      <c r="Q15" s="1">
        <f t="shared" si="6"/>
        <v>2740.6579797000004</v>
      </c>
      <c r="R15" s="17">
        <f t="shared" si="11"/>
        <v>178.14276868050004</v>
      </c>
      <c r="S15" s="17">
        <f t="shared" si="7"/>
        <v>1682.415</v>
      </c>
      <c r="T15" s="17">
        <f t="shared" si="1"/>
        <v>4601.2157483805004</v>
      </c>
      <c r="Y15" s="1">
        <f t="shared" si="8"/>
        <v>2822.8777190910005</v>
      </c>
      <c r="Z15" s="17">
        <f t="shared" si="12"/>
        <v>183.48705174091504</v>
      </c>
      <c r="AA15" s="17">
        <v>1767</v>
      </c>
      <c r="AB15" s="17">
        <f t="shared" si="2"/>
        <v>4773.3647708319149</v>
      </c>
    </row>
    <row r="16" spans="1:28" x14ac:dyDescent="0.25">
      <c r="B16" s="1">
        <v>2583.3330000000001</v>
      </c>
      <c r="C16" s="17">
        <f t="shared" si="9"/>
        <v>167.91664500000002</v>
      </c>
      <c r="D16" s="17">
        <v>1526</v>
      </c>
      <c r="E16" s="17">
        <f t="shared" si="0"/>
        <v>4277.2496449999999</v>
      </c>
      <c r="I16" s="1">
        <f t="shared" si="3"/>
        <v>2660.8329900000003</v>
      </c>
      <c r="J16" s="17">
        <f t="shared" si="10"/>
        <v>172.95414435000004</v>
      </c>
      <c r="K16" s="17">
        <f t="shared" si="4"/>
        <v>1602.3</v>
      </c>
      <c r="L16" s="17">
        <f t="shared" si="5"/>
        <v>4436.0871343500003</v>
      </c>
      <c r="Q16" s="1">
        <f t="shared" si="6"/>
        <v>2740.6579797000004</v>
      </c>
      <c r="R16" s="17">
        <f t="shared" si="11"/>
        <v>178.14276868050004</v>
      </c>
      <c r="S16" s="17">
        <f t="shared" si="7"/>
        <v>1682.415</v>
      </c>
      <c r="T16" s="17">
        <f t="shared" si="1"/>
        <v>4601.2157483805004</v>
      </c>
      <c r="Y16" s="1">
        <f t="shared" si="8"/>
        <v>2822.8777190910005</v>
      </c>
      <c r="Z16" s="17">
        <f t="shared" si="12"/>
        <v>183.48705174091504</v>
      </c>
      <c r="AA16" s="17">
        <v>1767</v>
      </c>
      <c r="AB16" s="17">
        <f t="shared" si="2"/>
        <v>4773.3647708319149</v>
      </c>
    </row>
    <row r="17" spans="1:30" x14ac:dyDescent="0.25">
      <c r="B17" s="1">
        <v>2583.3330000000001</v>
      </c>
      <c r="C17" s="17">
        <f t="shared" si="9"/>
        <v>167.91664500000002</v>
      </c>
      <c r="D17" s="17">
        <v>1526</v>
      </c>
      <c r="E17" s="17">
        <f t="shared" si="0"/>
        <v>4277.2496449999999</v>
      </c>
      <c r="I17" s="1">
        <f t="shared" si="3"/>
        <v>2660.8329900000003</v>
      </c>
      <c r="J17" s="17">
        <f t="shared" si="10"/>
        <v>172.95414435000004</v>
      </c>
      <c r="K17" s="17">
        <f t="shared" si="4"/>
        <v>1602.3</v>
      </c>
      <c r="L17" s="17">
        <f t="shared" si="5"/>
        <v>4436.0871343500003</v>
      </c>
      <c r="Q17" s="1">
        <f t="shared" si="6"/>
        <v>2740.6579797000004</v>
      </c>
      <c r="R17" s="17">
        <f t="shared" si="11"/>
        <v>178.14276868050004</v>
      </c>
      <c r="S17" s="17">
        <f t="shared" si="7"/>
        <v>1682.415</v>
      </c>
      <c r="T17" s="17">
        <f t="shared" si="1"/>
        <v>4601.2157483805004</v>
      </c>
      <c r="Y17" s="1">
        <f t="shared" si="8"/>
        <v>2822.8777190910005</v>
      </c>
      <c r="Z17" s="17">
        <f t="shared" si="12"/>
        <v>183.48705174091504</v>
      </c>
      <c r="AA17" s="17">
        <v>1767</v>
      </c>
      <c r="AB17" s="17">
        <f t="shared" si="2"/>
        <v>4773.3647708319149</v>
      </c>
    </row>
    <row r="18" spans="1:30" x14ac:dyDescent="0.25">
      <c r="B18" s="1">
        <v>2583.3330000000001</v>
      </c>
      <c r="C18" s="17">
        <f t="shared" si="9"/>
        <v>167.91664500000002</v>
      </c>
      <c r="D18" s="17">
        <v>1526</v>
      </c>
      <c r="E18" s="17">
        <f t="shared" si="0"/>
        <v>4277.2496449999999</v>
      </c>
      <c r="I18" s="1">
        <f t="shared" si="3"/>
        <v>2660.8329900000003</v>
      </c>
      <c r="J18" s="17">
        <f t="shared" si="10"/>
        <v>172.95414435000004</v>
      </c>
      <c r="K18" s="17">
        <f t="shared" si="4"/>
        <v>1602.3</v>
      </c>
      <c r="L18" s="17">
        <f t="shared" si="5"/>
        <v>4436.0871343500003</v>
      </c>
      <c r="Q18" s="1">
        <f t="shared" si="6"/>
        <v>2740.6579797000004</v>
      </c>
      <c r="R18" s="17">
        <f t="shared" si="11"/>
        <v>178.14276868050004</v>
      </c>
      <c r="S18" s="17">
        <f t="shared" si="7"/>
        <v>1682.415</v>
      </c>
      <c r="T18" s="17">
        <f t="shared" si="1"/>
        <v>4601.2157483805004</v>
      </c>
      <c r="Y18" s="1">
        <f t="shared" si="8"/>
        <v>2822.8777190910005</v>
      </c>
      <c r="Z18" s="17">
        <f t="shared" si="12"/>
        <v>183.48705174091504</v>
      </c>
      <c r="AA18" s="17">
        <v>1767</v>
      </c>
      <c r="AB18" s="17">
        <f t="shared" si="2"/>
        <v>4773.3647708319149</v>
      </c>
    </row>
    <row r="19" spans="1:30" x14ac:dyDescent="0.25">
      <c r="B19" s="1">
        <v>2583.3330000000001</v>
      </c>
      <c r="C19" s="17">
        <f t="shared" si="9"/>
        <v>167.91664500000002</v>
      </c>
      <c r="D19" s="17">
        <v>1526</v>
      </c>
      <c r="E19" s="17">
        <f t="shared" si="0"/>
        <v>4277.2496449999999</v>
      </c>
      <c r="I19" s="1">
        <f t="shared" si="3"/>
        <v>2660.8329900000003</v>
      </c>
      <c r="J19" s="17">
        <f t="shared" si="10"/>
        <v>172.95414435000004</v>
      </c>
      <c r="K19" s="17">
        <f t="shared" si="4"/>
        <v>1602.3</v>
      </c>
      <c r="L19" s="17">
        <f t="shared" si="5"/>
        <v>4436.0871343500003</v>
      </c>
      <c r="Q19" s="1">
        <f t="shared" si="6"/>
        <v>2740.6579797000004</v>
      </c>
      <c r="R19" s="17">
        <f t="shared" si="11"/>
        <v>178.14276868050004</v>
      </c>
      <c r="S19" s="17">
        <f t="shared" si="7"/>
        <v>1682.415</v>
      </c>
      <c r="T19" s="17">
        <f t="shared" si="1"/>
        <v>4601.2157483805004</v>
      </c>
      <c r="Y19" s="1">
        <f t="shared" si="8"/>
        <v>2822.8777190910005</v>
      </c>
      <c r="Z19" s="17">
        <f t="shared" si="12"/>
        <v>183.48705174091504</v>
      </c>
      <c r="AA19" s="17">
        <v>1767</v>
      </c>
      <c r="AB19" s="17">
        <f t="shared" si="2"/>
        <v>4773.3647708319149</v>
      </c>
    </row>
    <row r="20" spans="1:30" x14ac:dyDescent="0.25">
      <c r="B20" s="1">
        <v>2583.3330000000001</v>
      </c>
      <c r="C20" s="17">
        <f t="shared" si="9"/>
        <v>167.91664500000002</v>
      </c>
      <c r="D20" s="17">
        <v>1526</v>
      </c>
      <c r="E20" s="17">
        <f t="shared" si="0"/>
        <v>4277.2496449999999</v>
      </c>
      <c r="I20" s="1">
        <f t="shared" si="3"/>
        <v>2660.8329900000003</v>
      </c>
      <c r="J20" s="17">
        <f t="shared" si="10"/>
        <v>172.95414435000004</v>
      </c>
      <c r="K20" s="17">
        <f t="shared" si="4"/>
        <v>1602.3</v>
      </c>
      <c r="L20" s="17">
        <f t="shared" si="5"/>
        <v>4436.0871343500003</v>
      </c>
      <c r="Q20" s="1">
        <f t="shared" si="6"/>
        <v>2740.6579797000004</v>
      </c>
      <c r="R20" s="17">
        <f t="shared" si="11"/>
        <v>178.14276868050004</v>
      </c>
      <c r="S20" s="17">
        <f t="shared" si="7"/>
        <v>1682.415</v>
      </c>
      <c r="T20" s="17">
        <f t="shared" si="1"/>
        <v>4601.2157483805004</v>
      </c>
      <c r="Y20" s="1">
        <f t="shared" si="8"/>
        <v>2822.8777190910005</v>
      </c>
      <c r="Z20" s="17">
        <f t="shared" si="12"/>
        <v>183.48705174091504</v>
      </c>
      <c r="AA20" s="17">
        <v>1767</v>
      </c>
      <c r="AB20" s="17">
        <f t="shared" si="2"/>
        <v>4773.3647708319149</v>
      </c>
    </row>
    <row r="21" spans="1:30" x14ac:dyDescent="0.25">
      <c r="B21" s="1">
        <v>2583.3330000000001</v>
      </c>
      <c r="C21" s="17">
        <f t="shared" si="9"/>
        <v>167.91664500000002</v>
      </c>
      <c r="D21" s="17">
        <v>1526</v>
      </c>
      <c r="E21" s="17">
        <f t="shared" si="0"/>
        <v>4277.2496449999999</v>
      </c>
      <c r="I21" s="1">
        <f t="shared" si="3"/>
        <v>2660.8329900000003</v>
      </c>
      <c r="J21" s="17">
        <f t="shared" si="10"/>
        <v>172.95414435000004</v>
      </c>
      <c r="K21" s="17">
        <f t="shared" si="4"/>
        <v>1602.3</v>
      </c>
      <c r="L21" s="17">
        <f t="shared" si="5"/>
        <v>4436.0871343500003</v>
      </c>
      <c r="Q21" s="1">
        <f t="shared" si="6"/>
        <v>2740.6579797000004</v>
      </c>
      <c r="R21" s="17">
        <f t="shared" si="11"/>
        <v>178.14276868050004</v>
      </c>
      <c r="S21" s="17">
        <f t="shared" si="7"/>
        <v>1682.415</v>
      </c>
      <c r="T21" s="17">
        <f t="shared" si="1"/>
        <v>4601.2157483805004</v>
      </c>
      <c r="Y21" s="1">
        <f t="shared" si="8"/>
        <v>2822.8777190910005</v>
      </c>
      <c r="Z21" s="17">
        <f t="shared" si="12"/>
        <v>183.48705174091504</v>
      </c>
      <c r="AA21" s="17">
        <v>1767</v>
      </c>
      <c r="AB21" s="17">
        <f t="shared" si="2"/>
        <v>4773.3647708319149</v>
      </c>
    </row>
    <row r="22" spans="1:30" x14ac:dyDescent="0.25">
      <c r="B22" s="1">
        <v>2583.3330000000001</v>
      </c>
      <c r="C22" s="17">
        <f t="shared" si="9"/>
        <v>167.91664500000002</v>
      </c>
      <c r="D22" s="17">
        <v>1526</v>
      </c>
      <c r="E22" s="17">
        <f t="shared" si="0"/>
        <v>4277.2496449999999</v>
      </c>
      <c r="I22" s="1">
        <f t="shared" si="3"/>
        <v>2660.8329900000003</v>
      </c>
      <c r="J22" s="17">
        <f t="shared" si="10"/>
        <v>172.95414435000004</v>
      </c>
      <c r="K22" s="17">
        <f t="shared" si="4"/>
        <v>1602.3</v>
      </c>
      <c r="L22" s="17">
        <f t="shared" si="5"/>
        <v>4436.0871343500003</v>
      </c>
      <c r="Q22" s="1">
        <f t="shared" si="6"/>
        <v>2740.6579797000004</v>
      </c>
      <c r="R22" s="17">
        <f t="shared" si="11"/>
        <v>178.14276868050004</v>
      </c>
      <c r="S22" s="17">
        <f t="shared" si="7"/>
        <v>1682.415</v>
      </c>
      <c r="T22" s="17">
        <f t="shared" si="1"/>
        <v>4601.2157483805004</v>
      </c>
      <c r="Y22" s="1">
        <f t="shared" si="8"/>
        <v>2822.8777190910005</v>
      </c>
      <c r="Z22" s="17">
        <f t="shared" si="12"/>
        <v>183.48705174091504</v>
      </c>
      <c r="AA22" s="17">
        <v>1767</v>
      </c>
      <c r="AB22" s="17">
        <f t="shared" si="2"/>
        <v>4773.3647708319149</v>
      </c>
    </row>
    <row r="23" spans="1:30" x14ac:dyDescent="0.25">
      <c r="B23" s="1">
        <v>2583.3330000000001</v>
      </c>
      <c r="C23" s="17">
        <f t="shared" si="9"/>
        <v>167.91664500000002</v>
      </c>
      <c r="D23" s="17">
        <v>1526</v>
      </c>
      <c r="E23" s="17">
        <f t="shared" si="0"/>
        <v>4277.2496449999999</v>
      </c>
      <c r="I23" s="1">
        <f t="shared" si="3"/>
        <v>2660.8329900000003</v>
      </c>
      <c r="J23" s="17">
        <f t="shared" si="10"/>
        <v>172.95414435000004</v>
      </c>
      <c r="K23" s="17">
        <f t="shared" si="4"/>
        <v>1602.3</v>
      </c>
      <c r="L23" s="17">
        <f t="shared" si="5"/>
        <v>4436.0871343500003</v>
      </c>
      <c r="Q23" s="1">
        <f t="shared" si="6"/>
        <v>2740.6579797000004</v>
      </c>
      <c r="R23" s="17">
        <f t="shared" si="11"/>
        <v>178.14276868050004</v>
      </c>
      <c r="S23" s="17">
        <f t="shared" si="7"/>
        <v>1682.415</v>
      </c>
      <c r="T23" s="17">
        <f t="shared" si="1"/>
        <v>4601.2157483805004</v>
      </c>
      <c r="Y23" s="1">
        <f t="shared" si="8"/>
        <v>2822.8777190910005</v>
      </c>
      <c r="Z23" s="17">
        <f t="shared" si="12"/>
        <v>183.48705174091504</v>
      </c>
      <c r="AA23" s="17">
        <v>1767</v>
      </c>
      <c r="AB23" s="17">
        <f t="shared" si="2"/>
        <v>4773.3647708319149</v>
      </c>
    </row>
    <row r="24" spans="1:30" x14ac:dyDescent="0.25">
      <c r="B24" s="1">
        <f>SUM(B12:B23)</f>
        <v>30999.995999999996</v>
      </c>
      <c r="C24" s="9">
        <f>SUM(C12:C23)</f>
        <v>2014.9997400000002</v>
      </c>
      <c r="D24" s="3">
        <f>SUM(D12:D23)</f>
        <v>18312</v>
      </c>
      <c r="E24" s="17">
        <f>SUM(E12:E23)</f>
        <v>51326.995740000013</v>
      </c>
      <c r="F24" s="14" t="s">
        <v>18</v>
      </c>
      <c r="G24" s="14"/>
      <c r="I24" s="1">
        <f>SUM(I12:I23)</f>
        <v>31929.995879999999</v>
      </c>
      <c r="J24" s="9">
        <f>SUM(J12:J23)</f>
        <v>2075.4497322000002</v>
      </c>
      <c r="K24" s="3">
        <f>SUM(K12:K23)</f>
        <v>19227.599999999995</v>
      </c>
      <c r="L24" s="17">
        <f>SUM(L12:L23)</f>
        <v>53233.045612200018</v>
      </c>
      <c r="M24" s="14" t="s">
        <v>19</v>
      </c>
      <c r="N24" s="14"/>
      <c r="Q24" s="1">
        <f>SUM(Q12:Q23)</f>
        <v>32887.895756400008</v>
      </c>
      <c r="R24" s="9">
        <f>SUM(R12:R23)</f>
        <v>2137.7132241660006</v>
      </c>
      <c r="S24" s="3">
        <f>SUM(S12:S23)</f>
        <v>20188.980000000007</v>
      </c>
      <c r="T24" s="17">
        <f>SUM(T12:T23)</f>
        <v>55214.58898056599</v>
      </c>
      <c r="U24" s="14" t="s">
        <v>35</v>
      </c>
      <c r="V24" s="14"/>
      <c r="Y24" s="1">
        <f>SUM(Y12:Y23)</f>
        <v>33874.532629092006</v>
      </c>
      <c r="Z24" s="9">
        <f>SUM(Z12:Z23)</f>
        <v>2201.84462089098</v>
      </c>
      <c r="AA24" s="3">
        <f>SUM(AA12:AA23)</f>
        <v>21203.535749999999</v>
      </c>
      <c r="AB24" s="17">
        <f>SUM(AB12:AB23)</f>
        <v>57279.912999983004</v>
      </c>
      <c r="AC24" s="14" t="s">
        <v>34</v>
      </c>
      <c r="AD24" s="14"/>
    </row>
    <row r="25" spans="1:30" x14ac:dyDescent="0.25">
      <c r="B25" s="1"/>
      <c r="C25" s="9"/>
      <c r="D25" s="3"/>
      <c r="E25" s="17"/>
      <c r="F25" s="14"/>
      <c r="G25" s="14"/>
      <c r="I25" s="1"/>
      <c r="J25" s="9"/>
      <c r="K25" s="3"/>
      <c r="L25" s="17"/>
      <c r="M25" s="14"/>
      <c r="N25" s="14"/>
      <c r="Q25" s="1"/>
      <c r="R25" s="9"/>
      <c r="S25" s="3"/>
      <c r="T25" s="17"/>
      <c r="U25" s="14"/>
      <c r="V25" s="14"/>
      <c r="Y25" s="1"/>
      <c r="Z25" s="9"/>
      <c r="AA25" s="3"/>
      <c r="AB25" s="17"/>
      <c r="AC25" s="14"/>
      <c r="AD25" s="14"/>
    </row>
    <row r="26" spans="1:30" x14ac:dyDescent="0.25">
      <c r="C26" s="9"/>
      <c r="D26" s="1"/>
      <c r="E26" s="3"/>
    </row>
    <row r="27" spans="1:30" x14ac:dyDescent="0.25">
      <c r="A27" s="5"/>
      <c r="B27" s="17"/>
      <c r="C27" s="17"/>
      <c r="D27" s="17"/>
      <c r="E27" s="17"/>
    </row>
    <row r="28" spans="1:30" x14ac:dyDescent="0.25">
      <c r="A28" s="5"/>
      <c r="B28" s="17"/>
      <c r="C28" s="17"/>
      <c r="D28" s="17"/>
      <c r="E28" s="17"/>
    </row>
    <row r="29" spans="1:30" x14ac:dyDescent="0.25">
      <c r="A29" s="5"/>
      <c r="B29" s="17"/>
      <c r="C29" s="17"/>
      <c r="D29" s="17"/>
      <c r="E29" s="17"/>
    </row>
    <row r="30" spans="1:30" x14ac:dyDescent="0.25">
      <c r="A30" s="5"/>
      <c r="B30" s="17"/>
      <c r="C30" s="17"/>
      <c r="D30" s="17"/>
      <c r="E30" s="17"/>
    </row>
    <row r="31" spans="1:30" x14ac:dyDescent="0.25">
      <c r="A31" s="5"/>
      <c r="B31" s="17"/>
      <c r="C31" s="17"/>
      <c r="D31" s="17"/>
      <c r="E31" s="17"/>
    </row>
    <row r="32" spans="1:30" x14ac:dyDescent="0.25">
      <c r="A32" s="5"/>
      <c r="B32" s="17"/>
      <c r="C32" s="17"/>
      <c r="D32" s="17"/>
      <c r="E32" s="17"/>
    </row>
    <row r="33" spans="1:5" x14ac:dyDescent="0.25">
      <c r="A33" s="5"/>
      <c r="B33" s="17"/>
      <c r="C33" s="17"/>
      <c r="D33" s="17"/>
      <c r="E33" s="17"/>
    </row>
    <row r="34" spans="1:5" x14ac:dyDescent="0.25">
      <c r="A34" s="15" t="s">
        <v>20</v>
      </c>
      <c r="B34" s="24">
        <f>SUM(B12:B23,I12:I23,Q12:Q23,Y12:Y23)</f>
        <v>129692.42026549208</v>
      </c>
      <c r="C34" s="24">
        <f>SUM(C12:C23,J12:J23,R12:R23,Z12:Z23)</f>
        <v>8430.0073172569864</v>
      </c>
      <c r="D34" s="24">
        <f>SUM(D12:D23,K12:K23,S12:S23,AA12:AA23)</f>
        <v>78932.115750000012</v>
      </c>
      <c r="E34" s="24">
        <f>SUM(E12:E23,L12:L23,T12:T23,AB12:AB23)</f>
        <v>217054.54333274908</v>
      </c>
    </row>
    <row r="35" spans="1:5" ht="15.75" x14ac:dyDescent="0.25">
      <c r="A35" s="26" t="s">
        <v>21</v>
      </c>
      <c r="B35" s="26"/>
    </row>
    <row r="36" spans="1:5" ht="15.75" x14ac:dyDescent="0.25">
      <c r="A36" s="16"/>
      <c r="B36" s="21" t="s">
        <v>24</v>
      </c>
      <c r="C36" s="21" t="s">
        <v>25</v>
      </c>
      <c r="D36" s="21" t="s">
        <v>36</v>
      </c>
      <c r="E36" s="21" t="s">
        <v>37</v>
      </c>
    </row>
    <row r="37" spans="1:5" x14ac:dyDescent="0.25">
      <c r="A37" s="2" t="s">
        <v>11</v>
      </c>
      <c r="B37" s="17">
        <f>SUM(B12:B23)</f>
        <v>30999.995999999996</v>
      </c>
      <c r="C37" s="17">
        <f>I24</f>
        <v>31929.995879999999</v>
      </c>
      <c r="D37" s="1">
        <f>Q24</f>
        <v>32887.895756400008</v>
      </c>
      <c r="E37" s="1">
        <f>Y24</f>
        <v>33874.532629092006</v>
      </c>
    </row>
    <row r="38" spans="1:5" x14ac:dyDescent="0.25">
      <c r="A38" s="2" t="s">
        <v>12</v>
      </c>
      <c r="B38" s="17">
        <f>SUM(C12:C23)</f>
        <v>2014.9997400000002</v>
      </c>
      <c r="C38" s="17">
        <f>J24</f>
        <v>2075.4497322000002</v>
      </c>
      <c r="D38" s="9">
        <f>R24</f>
        <v>2137.7132241660006</v>
      </c>
      <c r="E38" s="9">
        <f>Z24</f>
        <v>2201.84462089098</v>
      </c>
    </row>
    <row r="39" spans="1:5" x14ac:dyDescent="0.25">
      <c r="A39" s="2" t="s">
        <v>13</v>
      </c>
      <c r="B39" s="17">
        <f>SUM(D12:D23)</f>
        <v>18312</v>
      </c>
      <c r="C39" s="17">
        <f>K24</f>
        <v>19227.599999999995</v>
      </c>
      <c r="D39" s="3">
        <f>S24</f>
        <v>20188.980000000007</v>
      </c>
      <c r="E39" s="3">
        <f>AA24</f>
        <v>21203.535749999999</v>
      </c>
    </row>
    <row r="40" spans="1:5" x14ac:dyDescent="0.25">
      <c r="A40" s="2" t="s">
        <v>29</v>
      </c>
      <c r="B40" s="19">
        <f>SUM(B37:B39)</f>
        <v>51326.995739999998</v>
      </c>
      <c r="C40" s="19">
        <f>SUM(C37:C39)</f>
        <v>53233.045612199989</v>
      </c>
      <c r="D40" s="22">
        <f>SUM(D37:D39)</f>
        <v>55214.588980566012</v>
      </c>
      <c r="E40" s="22">
        <f>SUM(E37:E39)</f>
        <v>57279.912999982989</v>
      </c>
    </row>
    <row r="41" spans="1:5" x14ac:dyDescent="0.25">
      <c r="A41" s="2" t="s">
        <v>28</v>
      </c>
      <c r="B41" s="17">
        <f>B40-B39</f>
        <v>33014.995739999998</v>
      </c>
      <c r="C41" s="17">
        <f>C40-C39</f>
        <v>34005.445612199997</v>
      </c>
      <c r="D41" s="17">
        <f>D40-D39</f>
        <v>35025.608980566001</v>
      </c>
      <c r="E41" s="17">
        <f>E40-E39</f>
        <v>36076.377249982994</v>
      </c>
    </row>
    <row r="42" spans="1:5" x14ac:dyDescent="0.25">
      <c r="A42" s="2" t="s">
        <v>30</v>
      </c>
      <c r="B42" s="20">
        <f>B41*0.26</f>
        <v>8583.8988924000005</v>
      </c>
      <c r="C42" s="20">
        <f>C41*0.26</f>
        <v>8841.4158591719988</v>
      </c>
      <c r="D42" s="20">
        <f>D41*0.26</f>
        <v>9106.6583349471603</v>
      </c>
      <c r="E42" s="20">
        <f>E41*0.26</f>
        <v>9379.8580849955779</v>
      </c>
    </row>
    <row r="43" spans="1:5" x14ac:dyDescent="0.25">
      <c r="A43" s="2" t="s">
        <v>14</v>
      </c>
      <c r="B43" s="17">
        <f>SUM(B40+B42)</f>
        <v>59910.894632399999</v>
      </c>
      <c r="C43" s="17">
        <f>C40+C42</f>
        <v>62074.461471371986</v>
      </c>
      <c r="D43" s="23">
        <f>D40+D42</f>
        <v>64321.247315513174</v>
      </c>
      <c r="E43" s="23">
        <f>E40+E42</f>
        <v>66659.771084978565</v>
      </c>
    </row>
    <row r="44" spans="1:5" x14ac:dyDescent="0.25">
      <c r="A44" s="2"/>
      <c r="B44" s="17"/>
      <c r="C44" s="17"/>
    </row>
    <row r="45" spans="1:5" x14ac:dyDescent="0.25">
      <c r="A45" s="2" t="s">
        <v>26</v>
      </c>
      <c r="B45" s="18">
        <f>SUM(B43:E43)</f>
        <v>252966.37450426372</v>
      </c>
      <c r="C45" s="18"/>
    </row>
    <row r="46" spans="1:5" x14ac:dyDescent="0.25">
      <c r="A46" s="13" t="s">
        <v>17</v>
      </c>
      <c r="B46" s="12" t="s">
        <v>27</v>
      </c>
    </row>
    <row r="47" spans="1:5" x14ac:dyDescent="0.25">
      <c r="A47" s="4"/>
    </row>
  </sheetData>
  <mergeCells count="2">
    <mergeCell ref="A10:E10"/>
    <mergeCell ref="A35:B35"/>
  </mergeCells>
  <pageMargins left="0.7" right="0.7" top="0.75" bottom="0.75" header="0.3" footer="0.3"/>
  <pageSetup scale="8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FY18-FY19</vt:lpstr>
      <vt:lpstr>'FY18-FY19'!Print_Area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Burkhead, Leilani D</dc:creator>
  <cp:lastModifiedBy>Anderson, Eme</cp:lastModifiedBy>
  <cp:lastPrinted>2016-08-12T18:55:23Z</cp:lastPrinted>
  <dcterms:created xsi:type="dcterms:W3CDTF">2015-06-26T14:24:38Z</dcterms:created>
  <dcterms:modified xsi:type="dcterms:W3CDTF">2018-05-16T11:57:41Z</dcterms:modified>
</cp:coreProperties>
</file>